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699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<sst xmlns="http://schemas.openxmlformats.org/spreadsheetml/2006/main" count="237" uniqueCount="121">
  <si>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</si>
  <si>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</si>
  <si>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</si>
  <si>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</si>
  <si>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</si>
  <si>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</si>
  <si>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</si>
  <si>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</si>
  <si>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</si>
  <si>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</si>
  <si>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</si>
  <si>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</si>
  <si>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</si>
  <si>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</si>
  <si>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</si>
  <si>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</si>
  <si>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</si>
  <si>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</si>
  <si>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</si>
  <si>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</si>
  <si>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</si>
  <si>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</si>
  <si>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</si>
  <si>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</si>
  <si>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</si>
  <si>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</si>
  <si>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</si>
  <si>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</si>
  <si>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</si>
  <si>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</si>
  <si>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</si>
  <si>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</si>
  <si>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</si>
  <si>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</si>
  <si>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</si>
  <si>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</si>
  <si>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</si>
  <si>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</si>
  <si>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</si>
  <si>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</si>
  <si>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</si>
  <si>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</si>
  <si>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</si>
  <si>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</si>
  <si>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</si>
  <si>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</si>
  <si>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</si>
  <si>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</si>
  <si>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</si>
  <si>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</si>
  <si>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</si>
  <si>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</si>
  <si>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</si>
  <si>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</si>
  <si>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</si>
  <si>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</si>
  <si>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</si>
  <si>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</si>
  <si>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</si>
  <si>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</si>
  <si>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</si>
  <si>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</si>
  <si>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</si>
  <si>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</si>
  <si>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</si>
  <si>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</si>
  <si>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</si>
  <si>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</si>
  <si>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</si>
  <si>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</si>
  <si>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</si>
  <si>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</si>
  <si>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</si>
  <si>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</si>
  <si>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</si>
  <si>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</si>
  <si>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</si>
  <si>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</si>
  <si>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</si>
  <si>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</si>
  <si>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</si>
  <si>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</si>
  <si>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</si>
  <si>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</si>
  <si>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</si>
  <si>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</si>
  <si>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</si>
  <si>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</si>
  <si>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</si>
  <si>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</si>
  <si>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</si>
  <si>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</si>
  <si>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</si>
  <si>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</si>
  <si>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</si>
  <si>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</si>
  <si>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</si>
  <si>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</si>
  <si>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</si>
  <si>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</si>
  <si>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</si>
  <si>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</si>
  <si>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</si>
  <si>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</si>
  <si>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</si>
  <si>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</si>
  <si>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</si>
  <si>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</si>
  <si>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</si>
  <si>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</si>
  <si>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</si>
  <si>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</si>
  <si>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</si>
  <si>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</si>
  <si>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</si>
  <si>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</si>
  <si>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</si>
  <si>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</si>
  <si>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</si>
  <si>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 xml:space="preserve">расчет платы за отопление за октябрь 2022 года </t>
  </si>
  <si>
    <t xml:space="preserve">ошибки прибора             3,39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</si>
</sst>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 horizontal="left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5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4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43" fontId="13" fillId="33" borderId="18" xfId="0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1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6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13" fillId="10" borderId="21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3">
      <selection activeCell="A57" sqref="A57:E5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5" t="s">
        <v>0</v>
      </c>
      <c r="B1" s="115"/>
      <c r="C1" s="115"/>
      <c r="D1" s="115"/>
      <c r="E1" s="115"/>
      <c r="F1" s="115"/>
      <c r="G1" s="115"/>
    </row>
    <row r="2" spans="1:7" ht="18.75">
      <c r="A2" s="115" t="s">
        <v>119</v>
      </c>
      <c r="B2" s="115"/>
      <c r="C2" s="115"/>
      <c r="D2" s="115"/>
      <c r="E2" s="115"/>
      <c r="F2" s="115"/>
      <c r="G2" s="115"/>
    </row>
    <row r="3" spans="1:7" ht="18.75">
      <c r="A3" s="115" t="s">
        <v>61</v>
      </c>
      <c r="B3" s="115"/>
      <c r="C3" s="115"/>
      <c r="D3" s="115"/>
      <c r="E3" s="115"/>
      <c r="F3" s="115"/>
      <c r="G3" s="115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95">
        <v>22.998</v>
      </c>
      <c r="D6" s="95">
        <v>23.556</v>
      </c>
      <c r="E6" s="112">
        <f aca="true" t="shared" si="0" ref="E6:E20">D6-C6</f>
        <v>0.5579999999999998</v>
      </c>
      <c r="F6" s="76"/>
      <c r="G6" s="72">
        <v>99.7</v>
      </c>
      <c r="H6" s="74">
        <f>E6*F49/G6+E66</f>
        <v>39.01702557598894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5">
        <v>2.09</v>
      </c>
      <c r="D8" s="95">
        <v>2.516</v>
      </c>
      <c r="E8" s="112">
        <f t="shared" si="0"/>
        <v>0.42600000000000016</v>
      </c>
      <c r="F8" s="27"/>
      <c r="G8" s="72">
        <v>83.5</v>
      </c>
      <c r="H8" s="74">
        <f>E8*F49/G8+E66</f>
        <v>37.72255696104231</v>
      </c>
    </row>
    <row r="9" spans="1:8" ht="15.75">
      <c r="A9" s="69" t="s">
        <v>62</v>
      </c>
      <c r="B9" s="70" t="s">
        <v>63</v>
      </c>
      <c r="C9" s="95">
        <v>12.665</v>
      </c>
      <c r="D9" s="95">
        <v>12.92</v>
      </c>
      <c r="E9" s="112">
        <f t="shared" si="0"/>
        <v>0.2550000000000008</v>
      </c>
      <c r="F9" s="27"/>
      <c r="G9" s="72">
        <v>45.3</v>
      </c>
      <c r="H9" s="74">
        <f>E9*F49/G9+E66</f>
        <v>39.1016213128685</v>
      </c>
    </row>
    <row r="10" spans="1:8" ht="19.5" customHeight="1">
      <c r="A10" s="35" t="s">
        <v>29</v>
      </c>
      <c r="B10" s="36" t="s">
        <v>30</v>
      </c>
      <c r="C10" s="73">
        <v>15.888</v>
      </c>
      <c r="D10" s="73">
        <v>16.44</v>
      </c>
      <c r="E10" s="112">
        <f t="shared" si="0"/>
        <v>0.5520000000000014</v>
      </c>
      <c r="F10" s="37"/>
      <c r="G10" s="51">
        <v>79.7</v>
      </c>
      <c r="H10" s="74">
        <f>E10*F49/G10+E66</f>
        <v>42.492996074183694</v>
      </c>
    </row>
    <row r="11" spans="1:8" ht="19.5" customHeight="1">
      <c r="A11" s="35" t="s">
        <v>56</v>
      </c>
      <c r="B11" s="36" t="s">
        <v>57</v>
      </c>
      <c r="C11" s="64">
        <v>22</v>
      </c>
      <c r="D11" s="64">
        <v>22.7</v>
      </c>
      <c r="E11" s="112">
        <f t="shared" si="0"/>
        <v>0.6999999999999993</v>
      </c>
      <c r="F11" s="37"/>
      <c r="G11" s="51">
        <v>106</v>
      </c>
      <c r="H11" s="74">
        <f>E11*F49/G11+E66</f>
        <v>41.6504075180415</v>
      </c>
    </row>
    <row r="12" spans="1:8" ht="19.5" customHeight="1">
      <c r="A12" s="35" t="s">
        <v>48</v>
      </c>
      <c r="B12" s="36" t="s">
        <v>49</v>
      </c>
      <c r="C12" s="73">
        <v>32.824</v>
      </c>
      <c r="D12" s="73">
        <v>33.66</v>
      </c>
      <c r="E12" s="112">
        <f t="shared" si="0"/>
        <v>0.8359999999999985</v>
      </c>
      <c r="F12" s="37"/>
      <c r="G12" s="51">
        <v>115.8</v>
      </c>
      <c r="H12" s="74">
        <f>E12*F49/G12+E66</f>
        <v>43.26019722703877</v>
      </c>
    </row>
    <row r="13" spans="1:11" ht="19.5" customHeight="1">
      <c r="A13" s="35" t="s">
        <v>64</v>
      </c>
      <c r="B13" s="36" t="s">
        <v>65</v>
      </c>
      <c r="C13" s="73">
        <v>0.887</v>
      </c>
      <c r="D13" s="73">
        <v>1.215</v>
      </c>
      <c r="E13" s="112">
        <f t="shared" si="0"/>
        <v>0.32800000000000007</v>
      </c>
      <c r="F13" s="37"/>
      <c r="G13" s="51">
        <v>85.5</v>
      </c>
      <c r="H13" s="74">
        <f>E13*F49/G13+E66</f>
        <v>34.41302035705729</v>
      </c>
      <c r="J13" s="75"/>
      <c r="K13" s="97"/>
    </row>
    <row r="14" spans="1:11" ht="19.5" customHeight="1">
      <c r="A14" s="35" t="s">
        <v>33</v>
      </c>
      <c r="B14" s="36" t="s">
        <v>31</v>
      </c>
      <c r="D14" s="73">
        <v>15.526</v>
      </c>
      <c r="E14" s="85"/>
      <c r="F14" s="37"/>
      <c r="G14" s="51"/>
      <c r="H14" s="74"/>
      <c r="J14" s="75">
        <v>80.6</v>
      </c>
      <c r="K14" s="97"/>
    </row>
    <row r="15" spans="1:10" ht="19.5" customHeight="1" thickBot="1">
      <c r="A15" s="106" t="s">
        <v>32</v>
      </c>
      <c r="B15" s="107" t="s">
        <v>44</v>
      </c>
      <c r="C15" s="111">
        <v>22.5</v>
      </c>
      <c r="D15" s="111">
        <v>23.3</v>
      </c>
      <c r="E15" s="113">
        <f t="shared" si="0"/>
        <v>0.8000000000000007</v>
      </c>
      <c r="F15" s="108"/>
      <c r="G15" s="109">
        <v>104</v>
      </c>
      <c r="H15" s="110">
        <f>E15*F49/G15+E66</f>
        <v>44.497054832990734</v>
      </c>
      <c r="J15" s="75"/>
    </row>
    <row r="16" spans="1:11" ht="19.5" customHeight="1">
      <c r="A16" s="99" t="s">
        <v>66</v>
      </c>
      <c r="B16" s="100" t="s">
        <v>67</v>
      </c>
      <c r="C16" s="101"/>
      <c r="D16" s="114">
        <v>37.38</v>
      </c>
      <c r="E16" s="102"/>
      <c r="F16" s="103"/>
      <c r="G16" s="104"/>
      <c r="H16" s="105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1.181</v>
      </c>
      <c r="D17" s="37">
        <v>1.262</v>
      </c>
      <c r="E17" s="82">
        <f t="shared" si="0"/>
        <v>0.08099999999999996</v>
      </c>
      <c r="F17" s="37"/>
      <c r="G17" s="51">
        <v>79.4</v>
      </c>
      <c r="H17" s="74">
        <f>E17*F49/G17+E66</f>
        <v>27.048564772924834</v>
      </c>
      <c r="J17" s="75"/>
    </row>
    <row r="18" spans="1:11" ht="19.5" customHeight="1">
      <c r="A18" s="35" t="s">
        <v>100</v>
      </c>
      <c r="B18" s="36" t="s">
        <v>101</v>
      </c>
      <c r="C18" s="64"/>
      <c r="D18" s="64"/>
      <c r="E18" s="82"/>
      <c r="F18" s="37"/>
      <c r="G18" s="51"/>
      <c r="H18" s="74"/>
      <c r="J18" s="75">
        <v>51.8</v>
      </c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0</v>
      </c>
      <c r="D20" s="73">
        <v>1.04</v>
      </c>
      <c r="E20" s="96">
        <f t="shared" si="0"/>
        <v>1.04</v>
      </c>
      <c r="F20" s="37"/>
      <c r="G20" s="51">
        <v>109.9</v>
      </c>
      <c r="H20" s="74">
        <f>E20*F49/G20+E66</f>
        <v>49.128015566524695</v>
      </c>
      <c r="J20" s="75"/>
      <c r="K20" s="75"/>
    </row>
    <row r="21" spans="1:10" ht="19.5" customHeight="1">
      <c r="A21" s="35" t="s">
        <v>105</v>
      </c>
      <c r="B21" s="36" t="s">
        <v>106</v>
      </c>
      <c r="C21" s="37"/>
      <c r="D21" s="37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64"/>
      <c r="D22" s="73">
        <v>1.403</v>
      </c>
      <c r="E22" s="85"/>
      <c r="F22" s="37"/>
      <c r="G22" s="77"/>
      <c r="H22" s="68"/>
      <c r="J22" s="75">
        <v>78.7</v>
      </c>
      <c r="K22" s="75"/>
    </row>
    <row r="23" spans="1:11" ht="19.5" customHeight="1">
      <c r="A23" s="35" t="s">
        <v>79</v>
      </c>
      <c r="B23" s="36" t="s">
        <v>80</v>
      </c>
      <c r="C23" s="73">
        <v>0.786</v>
      </c>
      <c r="D23" s="73">
        <v>1.001</v>
      </c>
      <c r="E23" s="112">
        <f>D23-C23</f>
        <v>0.21499999999999986</v>
      </c>
      <c r="F23" s="37"/>
      <c r="G23" s="77">
        <v>50.8</v>
      </c>
      <c r="H23" s="68">
        <f>E23*F49/G23+E66</f>
        <v>35.448676274541285</v>
      </c>
      <c r="J23" s="75"/>
      <c r="K23" s="75"/>
    </row>
    <row r="24" spans="1:11" ht="19.5" customHeight="1">
      <c r="A24" s="35" t="s">
        <v>76</v>
      </c>
      <c r="B24" s="36" t="s">
        <v>77</v>
      </c>
      <c r="C24" s="37"/>
      <c r="D24" s="73">
        <v>0.52</v>
      </c>
      <c r="E24" s="82"/>
      <c r="F24" s="83"/>
      <c r="G24" s="84"/>
      <c r="H24" s="68"/>
      <c r="J24" s="75">
        <v>50.8</v>
      </c>
      <c r="K24" s="75"/>
    </row>
    <row r="25" spans="1:11" ht="19.5" customHeight="1">
      <c r="A25" s="35" t="s">
        <v>52</v>
      </c>
      <c r="B25" s="36" t="s">
        <v>53</v>
      </c>
      <c r="C25" s="37"/>
      <c r="D25" s="73">
        <v>27.8</v>
      </c>
      <c r="E25" s="38"/>
      <c r="F25" s="37"/>
      <c r="G25" s="77"/>
      <c r="H25" s="68"/>
      <c r="J25" s="75">
        <v>114.4</v>
      </c>
      <c r="K25" s="75"/>
    </row>
    <row r="26" spans="1:11" ht="19.5" customHeight="1">
      <c r="A26" s="35" t="s">
        <v>91</v>
      </c>
      <c r="B26" s="36" t="s">
        <v>92</v>
      </c>
      <c r="C26" s="73">
        <v>0.722</v>
      </c>
      <c r="D26" s="73">
        <v>1.205</v>
      </c>
      <c r="E26" s="38">
        <f>D26-C26</f>
        <v>0.4830000000000001</v>
      </c>
      <c r="F26" s="37"/>
      <c r="G26" s="78">
        <v>60.98</v>
      </c>
      <c r="H26" s="68">
        <f>E26*F49/G26+E66</f>
        <v>45.094144320086116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</v>
      </c>
      <c r="D27" s="37">
        <v>0.021</v>
      </c>
      <c r="E27" s="38">
        <f>D27-C27</f>
        <v>0.021</v>
      </c>
      <c r="F27" s="37"/>
      <c r="G27" s="78">
        <v>48.8</v>
      </c>
      <c r="H27" s="68">
        <f>E27*F49/G27+E66</f>
        <v>25.506106157076466</v>
      </c>
      <c r="J27" s="75"/>
      <c r="K27" s="75"/>
    </row>
    <row r="28" spans="1:11" ht="19.5" customHeight="1">
      <c r="A28" s="35" t="s">
        <v>94</v>
      </c>
      <c r="B28" s="36" t="s">
        <v>78</v>
      </c>
      <c r="C28" s="37">
        <v>0.061</v>
      </c>
      <c r="D28" s="73">
        <v>0.08</v>
      </c>
      <c r="E28" s="96">
        <f>D28-C28</f>
        <v>0.019000000000000003</v>
      </c>
      <c r="F28" s="83"/>
      <c r="G28" s="84">
        <v>47.3</v>
      </c>
      <c r="H28" s="68">
        <f>E28*F49/G28+E66</f>
        <v>25.431218176623826</v>
      </c>
      <c r="J28" s="75"/>
      <c r="K28" s="75"/>
    </row>
    <row r="29" spans="1:11" ht="19.5" customHeight="1">
      <c r="A29" s="35" t="s">
        <v>114</v>
      </c>
      <c r="B29" s="36" t="s">
        <v>115</v>
      </c>
      <c r="C29" s="37"/>
      <c r="D29" s="37"/>
      <c r="E29" s="79"/>
      <c r="F29" s="83"/>
      <c r="G29" s="77"/>
      <c r="H29" s="68"/>
      <c r="J29" s="75">
        <v>107.2</v>
      </c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0.902</v>
      </c>
      <c r="D31" s="37">
        <v>0.932</v>
      </c>
      <c r="E31" s="92">
        <f>D31-C31</f>
        <v>0.030000000000000027</v>
      </c>
      <c r="F31" s="37"/>
      <c r="G31" s="77">
        <v>48.8</v>
      </c>
      <c r="H31" s="68">
        <f>E31*F49/G31+E66</f>
        <v>25.988402878387944</v>
      </c>
    </row>
    <row r="32" spans="1:12" ht="19.5" customHeight="1">
      <c r="A32" s="36" t="s">
        <v>43</v>
      </c>
      <c r="B32" s="36" t="s">
        <v>45</v>
      </c>
      <c r="C32" s="37"/>
      <c r="D32" s="37"/>
      <c r="E32" s="79"/>
      <c r="F32" s="37"/>
      <c r="G32" s="77"/>
      <c r="H32" s="68"/>
      <c r="J32" s="75">
        <v>111.8</v>
      </c>
      <c r="L32" s="75"/>
    </row>
    <row r="33" spans="1:12" ht="19.5" customHeight="1">
      <c r="A33" s="36" t="s">
        <v>112</v>
      </c>
      <c r="B33" s="61" t="s">
        <v>113</v>
      </c>
      <c r="C33" s="37"/>
      <c r="D33" s="37"/>
      <c r="E33" s="79"/>
      <c r="F33" s="37"/>
      <c r="G33" s="77"/>
      <c r="H33" s="68"/>
      <c r="J33" s="75">
        <v>50.6</v>
      </c>
      <c r="L33" s="75"/>
    </row>
    <row r="34" spans="1:10" ht="19.5" customHeight="1">
      <c r="A34" s="36" t="s">
        <v>93</v>
      </c>
      <c r="B34" s="61" t="s">
        <v>95</v>
      </c>
      <c r="C34" s="73">
        <v>1.49</v>
      </c>
      <c r="D34" s="73">
        <v>1.84</v>
      </c>
      <c r="E34" s="96">
        <f>D34-C34</f>
        <v>0.3500000000000001</v>
      </c>
      <c r="F34" s="83"/>
      <c r="G34" s="84">
        <v>105.6</v>
      </c>
      <c r="H34" s="68">
        <f>E34*F49/G34+E66</f>
        <v>33.0482850194709</v>
      </c>
      <c r="J34" s="75"/>
    </row>
    <row r="35" spans="1:8" ht="19.5" customHeight="1">
      <c r="A35" s="116" t="s">
        <v>104</v>
      </c>
      <c r="B35" s="61" t="s">
        <v>68</v>
      </c>
      <c r="C35" s="73">
        <v>18.646</v>
      </c>
      <c r="D35" s="73">
        <v>19.345</v>
      </c>
      <c r="E35" s="92">
        <f>D35-C35</f>
        <v>0.6989999999999981</v>
      </c>
      <c r="F35" s="37"/>
      <c r="G35" s="118">
        <v>213.8</v>
      </c>
      <c r="H35" s="120">
        <f>(E35+E36)*F49/G35+E66</f>
        <v>35.8540051388121</v>
      </c>
    </row>
    <row r="36" spans="1:8" ht="19.5" customHeight="1">
      <c r="A36" s="117"/>
      <c r="B36" s="61" t="s">
        <v>69</v>
      </c>
      <c r="C36" s="73">
        <v>13.359</v>
      </c>
      <c r="D36" s="73">
        <v>13.598</v>
      </c>
      <c r="E36" s="92">
        <f>D36-C36</f>
        <v>0.23900000000000077</v>
      </c>
      <c r="F36" s="37"/>
      <c r="G36" s="119"/>
      <c r="H36" s="121"/>
    </row>
    <row r="37" spans="1:10" ht="19.5" customHeight="1">
      <c r="A37" s="36" t="s">
        <v>72</v>
      </c>
      <c r="B37" s="61" t="s">
        <v>73</v>
      </c>
      <c r="C37" s="37"/>
      <c r="D37" s="37"/>
      <c r="E37" s="79"/>
      <c r="F37" s="37"/>
      <c r="G37" s="51"/>
      <c r="H37" s="68"/>
      <c r="J37" s="75">
        <v>74.6</v>
      </c>
    </row>
    <row r="38" spans="1:11" ht="19.5" customHeight="1">
      <c r="A38" s="36" t="s">
        <v>59</v>
      </c>
      <c r="B38" s="61" t="s">
        <v>60</v>
      </c>
      <c r="C38" s="64"/>
      <c r="D38" s="73">
        <v>26.769</v>
      </c>
      <c r="E38" s="88"/>
      <c r="F38" s="37"/>
      <c r="G38" s="51"/>
      <c r="H38" s="68"/>
      <c r="J38" s="75">
        <v>107.2</v>
      </c>
      <c r="K38" s="75"/>
    </row>
    <row r="39" spans="1:8" ht="19.5" customHeight="1">
      <c r="A39" s="36" t="s">
        <v>51</v>
      </c>
      <c r="B39" s="61" t="s">
        <v>50</v>
      </c>
      <c r="C39" s="73">
        <v>4.936</v>
      </c>
      <c r="D39" s="73">
        <v>4.948</v>
      </c>
      <c r="E39" s="79">
        <f>D39-C39</f>
        <v>0.012000000000000455</v>
      </c>
      <c r="F39" s="37"/>
      <c r="G39" s="51">
        <v>74.4</v>
      </c>
      <c r="H39" s="68">
        <f>E39*F49/G39+E66</f>
        <v>24.802540689070135</v>
      </c>
    </row>
    <row r="40" spans="1:10" ht="19.5" customHeight="1">
      <c r="A40" s="35" t="s">
        <v>84</v>
      </c>
      <c r="B40" s="36" t="s">
        <v>85</v>
      </c>
      <c r="C40" s="73"/>
      <c r="D40" s="73"/>
      <c r="E40" s="38"/>
      <c r="F40" s="37"/>
      <c r="G40" s="51"/>
      <c r="H40" s="68"/>
      <c r="J40" s="75">
        <v>78.8</v>
      </c>
    </row>
    <row r="41" spans="1:10" ht="19.5" customHeight="1">
      <c r="A41" s="35" t="s">
        <v>81</v>
      </c>
      <c r="B41" s="36" t="s">
        <v>82</v>
      </c>
      <c r="C41" s="73"/>
      <c r="D41" s="73"/>
      <c r="E41" s="38"/>
      <c r="F41" s="37"/>
      <c r="G41" s="51"/>
      <c r="H41" s="68"/>
      <c r="J41" s="75">
        <v>78.6</v>
      </c>
    </row>
    <row r="42" spans="1:8" ht="19.5" customHeight="1">
      <c r="A42" s="35" t="s">
        <v>83</v>
      </c>
      <c r="B42" s="61" t="s">
        <v>86</v>
      </c>
      <c r="C42" s="64">
        <v>2.1</v>
      </c>
      <c r="D42" s="64">
        <v>2.526</v>
      </c>
      <c r="E42" s="85">
        <f>D42-C42</f>
        <v>0.4259999999999997</v>
      </c>
      <c r="F42" s="37"/>
      <c r="G42" s="51">
        <v>112.6</v>
      </c>
      <c r="H42" s="68">
        <f>E42*F49/G42+E66</f>
        <v>34.27454039112707</v>
      </c>
    </row>
    <row r="43" spans="1:10" ht="19.5" customHeight="1">
      <c r="A43" s="122"/>
      <c r="B43" s="123"/>
      <c r="C43" s="39"/>
      <c r="D43" s="54" t="s">
        <v>37</v>
      </c>
      <c r="E43" s="89">
        <f>SUM(E6:E42)</f>
        <v>8.07</v>
      </c>
      <c r="F43" s="53" t="s">
        <v>38</v>
      </c>
      <c r="G43" s="52">
        <f>SUM(G6:G42)</f>
        <v>1671.8799999999997</v>
      </c>
      <c r="H43" s="2"/>
      <c r="J43" s="55"/>
    </row>
    <row r="44" spans="1:7" ht="19.5" customHeight="1">
      <c r="A44" s="31"/>
      <c r="B44" s="31"/>
      <c r="C44" s="32"/>
      <c r="D44" s="32"/>
      <c r="E44" s="32"/>
      <c r="F44" s="29"/>
      <c r="G44" s="30"/>
    </row>
    <row r="45" spans="1:7" ht="19.5" customHeight="1" thickBot="1">
      <c r="A45" s="19"/>
      <c r="B45" s="19"/>
      <c r="C45" s="20"/>
      <c r="D45" s="20"/>
      <c r="E45" s="20"/>
      <c r="F45" s="4"/>
      <c r="G45" s="4"/>
    </row>
    <row r="46" spans="1:7" ht="33" customHeight="1" thickBot="1">
      <c r="A46" s="124" t="s">
        <v>27</v>
      </c>
      <c r="B46" s="125"/>
      <c r="C46" s="128" t="s">
        <v>3</v>
      </c>
      <c r="D46" s="129"/>
      <c r="E46" s="130" t="s">
        <v>9</v>
      </c>
      <c r="F46" s="131"/>
      <c r="G46" s="132" t="s">
        <v>8</v>
      </c>
    </row>
    <row r="47" spans="1:8" ht="30" customHeight="1" thickBot="1">
      <c r="A47" s="126"/>
      <c r="B47" s="127"/>
      <c r="C47" s="14" t="s">
        <v>5</v>
      </c>
      <c r="D47" s="5" t="s">
        <v>4</v>
      </c>
      <c r="E47" s="5" t="s">
        <v>6</v>
      </c>
      <c r="F47" s="6" t="s">
        <v>7</v>
      </c>
      <c r="G47" s="133"/>
      <c r="H47" s="13"/>
    </row>
    <row r="48" spans="1:10" ht="68.25" customHeight="1" thickBot="1">
      <c r="A48" s="134" t="s">
        <v>13</v>
      </c>
      <c r="B48" s="135"/>
      <c r="C48" s="40">
        <v>108620.72</v>
      </c>
      <c r="D48" s="40">
        <v>109192.11</v>
      </c>
      <c r="E48" s="41">
        <f>D48-C48</f>
        <v>571.3899999999994</v>
      </c>
      <c r="F48" s="42">
        <f>E48+3.39</f>
        <v>574.7799999999994</v>
      </c>
      <c r="G48" s="43" t="s">
        <v>120</v>
      </c>
      <c r="I48" s="94"/>
      <c r="J48" s="93"/>
    </row>
    <row r="49" spans="1:10" ht="19.5" customHeight="1">
      <c r="A49" s="3" t="s">
        <v>14</v>
      </c>
      <c r="B49" s="3"/>
      <c r="C49" s="3"/>
      <c r="D49" s="3"/>
      <c r="E49" s="3"/>
      <c r="F49" s="44">
        <v>2615.12</v>
      </c>
      <c r="J49" s="56"/>
    </row>
    <row r="50" spans="1:10" ht="19.5" customHeight="1">
      <c r="A50" s="3" t="s">
        <v>15</v>
      </c>
      <c r="B50" s="3"/>
      <c r="C50" s="3"/>
      <c r="D50" s="3"/>
      <c r="E50" s="3"/>
      <c r="F50" s="44">
        <v>4.6</v>
      </c>
      <c r="J50" s="98"/>
    </row>
    <row r="51" spans="1:13" ht="18.75" customHeight="1">
      <c r="A51" s="3" t="s">
        <v>20</v>
      </c>
      <c r="B51" s="3"/>
      <c r="C51" s="3"/>
      <c r="D51" s="3"/>
      <c r="E51" s="3"/>
      <c r="F51" s="45">
        <v>0.051</v>
      </c>
      <c r="K51" s="15"/>
      <c r="M51" s="15"/>
    </row>
    <row r="52" spans="1:10" ht="18.75" customHeight="1">
      <c r="A52" s="3" t="s">
        <v>21</v>
      </c>
      <c r="B52" s="3"/>
      <c r="C52" s="3"/>
      <c r="D52" s="3"/>
      <c r="E52" s="3"/>
      <c r="F52" s="45">
        <f>1620+39</f>
        <v>1659</v>
      </c>
      <c r="J52" s="56"/>
    </row>
    <row r="53" spans="1:10" ht="30.75" customHeight="1">
      <c r="A53" s="136" t="s">
        <v>22</v>
      </c>
      <c r="B53" s="136"/>
      <c r="C53" s="136"/>
      <c r="D53" s="136"/>
      <c r="E53" s="136"/>
      <c r="F53" s="44">
        <f>(F52*F51)</f>
        <v>84.609</v>
      </c>
      <c r="H53" s="66"/>
      <c r="I53" s="15"/>
      <c r="J53" s="17"/>
    </row>
    <row r="54" spans="1:8" ht="22.5" customHeight="1">
      <c r="A54" s="136" t="s">
        <v>11</v>
      </c>
      <c r="B54" s="136"/>
      <c r="C54" s="136"/>
      <c r="D54" s="136"/>
      <c r="E54" s="136"/>
      <c r="F54" s="46">
        <v>0</v>
      </c>
      <c r="H54" s="7"/>
    </row>
    <row r="55" spans="1:8" ht="48" customHeight="1">
      <c r="A55" s="137" t="s">
        <v>36</v>
      </c>
      <c r="B55" s="137"/>
      <c r="C55" s="137"/>
      <c r="D55" s="137"/>
      <c r="E55" s="137"/>
      <c r="F55" s="57">
        <f>E43/G43</f>
        <v>0.00482690145225734</v>
      </c>
      <c r="G55" s="49"/>
      <c r="H55" s="66"/>
    </row>
    <row r="56" spans="1:10" ht="51" customHeight="1">
      <c r="A56" s="137" t="s">
        <v>39</v>
      </c>
      <c r="B56" s="137"/>
      <c r="C56" s="137"/>
      <c r="D56" s="137"/>
      <c r="E56" s="137"/>
      <c r="F56" s="63">
        <f>F55*(B66-G43)</f>
        <v>175.07132952125755</v>
      </c>
      <c r="G56" s="49"/>
      <c r="H56" s="7"/>
      <c r="I56" s="17"/>
      <c r="J56" s="56"/>
    </row>
    <row r="57" spans="1:10" ht="32.25" customHeight="1">
      <c r="A57" s="136" t="s">
        <v>46</v>
      </c>
      <c r="B57" s="136"/>
      <c r="C57" s="136"/>
      <c r="D57" s="136"/>
      <c r="E57" s="136"/>
      <c r="F57" s="47">
        <f>F48-E43-F53-F56</f>
        <v>307.0296704787418</v>
      </c>
      <c r="G57" s="34"/>
      <c r="H57" s="50"/>
      <c r="J57" s="21"/>
    </row>
    <row r="58" spans="1:11" ht="32.25" customHeight="1">
      <c r="A58" s="136" t="s">
        <v>17</v>
      </c>
      <c r="B58" s="136"/>
      <c r="C58" s="136"/>
      <c r="D58" s="136"/>
      <c r="E58" s="136"/>
      <c r="F58" s="58">
        <v>26550</v>
      </c>
      <c r="K58" s="17"/>
    </row>
    <row r="59" spans="1:6" ht="32.25" customHeight="1">
      <c r="A59" s="136" t="s">
        <v>18</v>
      </c>
      <c r="B59" s="136"/>
      <c r="C59" s="136"/>
      <c r="D59" s="136"/>
      <c r="E59" s="136"/>
      <c r="F59" s="44">
        <f>F58/F49*F54</f>
        <v>0</v>
      </c>
    </row>
    <row r="60" spans="1:6" ht="32.25" customHeight="1">
      <c r="A60" s="136" t="s">
        <v>40</v>
      </c>
      <c r="B60" s="136"/>
      <c r="C60" s="136"/>
      <c r="D60" s="136"/>
      <c r="E60" s="136"/>
      <c r="F60" s="48">
        <f>F48/(F57+F53+F56+E43)</f>
        <v>1</v>
      </c>
    </row>
    <row r="61" spans="1:7" ht="17.25" customHeight="1">
      <c r="A61" s="144" t="s">
        <v>10</v>
      </c>
      <c r="B61" s="144"/>
      <c r="C61" s="144"/>
      <c r="D61" s="144"/>
      <c r="E61" s="144"/>
      <c r="F61" s="144"/>
      <c r="G61" s="144"/>
    </row>
    <row r="62" spans="1:6" ht="32.25" customHeight="1">
      <c r="A62" s="136" t="s">
        <v>23</v>
      </c>
      <c r="B62" s="145"/>
      <c r="C62" s="145"/>
      <c r="D62" s="145"/>
      <c r="E62" s="145"/>
      <c r="F62" s="65">
        <f>F51*F60</f>
        <v>0.051</v>
      </c>
    </row>
    <row r="63" spans="1:6" ht="32.25" customHeight="1">
      <c r="A63" s="136" t="s">
        <v>26</v>
      </c>
      <c r="B63" s="136"/>
      <c r="C63" s="136"/>
      <c r="D63" s="136"/>
      <c r="E63" s="136"/>
      <c r="F63" s="44">
        <f>3.23*F60*F49*F51</f>
        <v>430.7887175999999</v>
      </c>
    </row>
    <row r="64" ht="27.75" customHeight="1">
      <c r="A64" s="10" t="s">
        <v>41</v>
      </c>
    </row>
    <row r="65" spans="1:8" ht="48" customHeight="1">
      <c r="A65" s="8" t="s">
        <v>12</v>
      </c>
      <c r="B65" s="8" t="s">
        <v>16</v>
      </c>
      <c r="C65" s="16" t="s">
        <v>19</v>
      </c>
      <c r="D65" s="9" t="s">
        <v>2</v>
      </c>
      <c r="E65" s="146" t="s">
        <v>42</v>
      </c>
      <c r="F65" s="147"/>
      <c r="G65" s="22"/>
      <c r="H65" s="23"/>
    </row>
    <row r="66" spans="1:8" ht="17.25" customHeight="1">
      <c r="A66" s="2" t="s">
        <v>1</v>
      </c>
      <c r="B66" s="11">
        <f>37959-14.5-2.7</f>
        <v>37941.8</v>
      </c>
      <c r="C66" s="12">
        <f>F57</f>
        <v>307.0296704787418</v>
      </c>
      <c r="D66" s="33">
        <v>26550</v>
      </c>
      <c r="E66" s="138">
        <f>C66/B66*F49+D66/B66*F50</f>
        <v>24.380747140683024</v>
      </c>
      <c r="F66" s="138"/>
      <c r="G66" s="24"/>
      <c r="H66" s="25"/>
    </row>
    <row r="67" spans="1:6" ht="18.75">
      <c r="A67" s="2" t="s">
        <v>55</v>
      </c>
      <c r="B67" s="59"/>
      <c r="C67" s="60">
        <f>F55</f>
        <v>0.00482690145225734</v>
      </c>
      <c r="D67" s="2"/>
      <c r="E67" s="139">
        <f>C67*F49</f>
        <v>12.622926525827214</v>
      </c>
      <c r="F67" s="140"/>
    </row>
    <row r="68" spans="1:6" ht="20.25">
      <c r="A68" s="141" t="s">
        <v>47</v>
      </c>
      <c r="B68" s="141"/>
      <c r="C68" s="141"/>
      <c r="D68" s="141"/>
      <c r="E68" s="142">
        <f>SUM(E66:F67)</f>
        <v>37.00367366651024</v>
      </c>
      <c r="F68" s="143"/>
    </row>
    <row r="69" spans="1:3" ht="24" customHeight="1">
      <c r="A69" s="3" t="s">
        <v>24</v>
      </c>
      <c r="B69" s="3"/>
      <c r="C69" s="3" t="s">
        <v>25</v>
      </c>
    </row>
  </sheetData>
  <sheetProtection/>
  <mergeCells count="28">
    <mergeCell ref="E66:F66"/>
    <mergeCell ref="E67:F67"/>
    <mergeCell ref="A68:D68"/>
    <mergeCell ref="E68:F68"/>
    <mergeCell ref="A59:E59"/>
    <mergeCell ref="A60:E60"/>
    <mergeCell ref="A61:G61"/>
    <mergeCell ref="A62:E62"/>
    <mergeCell ref="A63:E63"/>
    <mergeCell ref="E65:F65"/>
    <mergeCell ref="A53:E53"/>
    <mergeCell ref="A54:E54"/>
    <mergeCell ref="A55:E55"/>
    <mergeCell ref="A56:E56"/>
    <mergeCell ref="A57:E57"/>
    <mergeCell ref="A58:E58"/>
    <mergeCell ref="A43:B43"/>
    <mergeCell ref="A46:B47"/>
    <mergeCell ref="C46:D46"/>
    <mergeCell ref="E46:F46"/>
    <mergeCell ref="G46:G47"/>
    <mergeCell ref="A48:B48"/>
    <mergeCell ref="A1:G1"/>
    <mergeCell ref="A2:G2"/>
    <mergeCell ref="A3:G3"/>
    <mergeCell ref="A35:A36"/>
    <mergeCell ref="G35:G36"/>
    <mergeCell ref="H35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5" t="s">
        <v>0</v>
      </c>
      <c r="B1" s="115"/>
      <c r="C1" s="115"/>
      <c r="D1" s="115"/>
      <c r="E1" s="115"/>
      <c r="F1" s="115"/>
      <c r="G1" s="115"/>
    </row>
    <row r="2" spans="1:7" ht="18.75">
      <c r="A2" s="115" t="s">
        <v>110</v>
      </c>
      <c r="B2" s="115"/>
      <c r="C2" s="115"/>
      <c r="D2" s="115"/>
      <c r="E2" s="115"/>
      <c r="F2" s="115"/>
      <c r="G2" s="115"/>
    </row>
    <row r="3" spans="1:7" ht="18.75">
      <c r="A3" s="115" t="s">
        <v>61</v>
      </c>
      <c r="B3" s="115"/>
      <c r="C3" s="115"/>
      <c r="D3" s="115"/>
      <c r="E3" s="115"/>
      <c r="F3" s="115"/>
      <c r="G3" s="115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16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18">
        <v>213.8</v>
      </c>
      <c r="H32" s="148">
        <f>(E32+E33)*F46/G32+E63</f>
        <v>-7055.831222304338</v>
      </c>
    </row>
    <row r="33" spans="1:8" ht="19.5" customHeight="1">
      <c r="A33" s="117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19"/>
      <c r="H33" s="149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2"/>
      <c r="B40" s="123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24" t="s">
        <v>27</v>
      </c>
      <c r="B43" s="125"/>
      <c r="C43" s="128" t="s">
        <v>3</v>
      </c>
      <c r="D43" s="129"/>
      <c r="E43" s="130" t="s">
        <v>9</v>
      </c>
      <c r="F43" s="131"/>
      <c r="G43" s="132" t="s">
        <v>8</v>
      </c>
    </row>
    <row r="44" spans="1:8" ht="30" customHeight="1" thickBot="1">
      <c r="A44" s="126"/>
      <c r="B44" s="127"/>
      <c r="C44" s="14" t="s">
        <v>5</v>
      </c>
      <c r="D44" s="5" t="s">
        <v>4</v>
      </c>
      <c r="E44" s="5" t="s">
        <v>6</v>
      </c>
      <c r="F44" s="6" t="s">
        <v>7</v>
      </c>
      <c r="G44" s="133"/>
      <c r="H44" s="13"/>
    </row>
    <row r="45" spans="1:9" ht="68.25" customHeight="1" thickBot="1">
      <c r="A45" s="134" t="s">
        <v>13</v>
      </c>
      <c r="B45" s="135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36" t="s">
        <v>22</v>
      </c>
      <c r="B50" s="136"/>
      <c r="C50" s="136"/>
      <c r="D50" s="136"/>
      <c r="E50" s="136"/>
      <c r="F50" s="44">
        <f>(F49*F48)</f>
        <v>96.951</v>
      </c>
      <c r="H50" s="66"/>
      <c r="I50" s="15"/>
      <c r="J50" s="17"/>
    </row>
    <row r="51" spans="1:8" ht="22.5" customHeight="1">
      <c r="A51" s="136" t="s">
        <v>11</v>
      </c>
      <c r="B51" s="136"/>
      <c r="C51" s="136"/>
      <c r="D51" s="136"/>
      <c r="E51" s="136"/>
      <c r="F51" s="46">
        <v>0</v>
      </c>
      <c r="H51" s="7"/>
    </row>
    <row r="52" spans="1:8" ht="48" customHeight="1">
      <c r="A52" s="137" t="s">
        <v>36</v>
      </c>
      <c r="B52" s="137"/>
      <c r="C52" s="137"/>
      <c r="D52" s="137"/>
      <c r="E52" s="137"/>
      <c r="F52" s="57">
        <f>E40/G40</f>
        <v>0.0022458461693853843</v>
      </c>
      <c r="G52" s="49"/>
      <c r="H52" s="66"/>
    </row>
    <row r="53" spans="1:10" ht="51" customHeight="1">
      <c r="A53" s="137" t="s">
        <v>39</v>
      </c>
      <c r="B53" s="137"/>
      <c r="C53" s="137"/>
      <c r="D53" s="137"/>
      <c r="E53" s="137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36" t="s">
        <v>46</v>
      </c>
      <c r="B54" s="136"/>
      <c r="C54" s="136"/>
      <c r="D54" s="136"/>
      <c r="E54" s="136"/>
      <c r="F54" s="47">
        <f>F45-F50-E40-F53</f>
        <v>-108177.3624461896</v>
      </c>
      <c r="G54" s="34"/>
      <c r="H54" s="50"/>
      <c r="J54" s="21"/>
    </row>
    <row r="55" spans="1:11" ht="32.25" customHeight="1">
      <c r="A55" s="136" t="s">
        <v>17</v>
      </c>
      <c r="B55" s="136"/>
      <c r="C55" s="136"/>
      <c r="D55" s="136"/>
      <c r="E55" s="136"/>
      <c r="F55" s="58">
        <v>20790</v>
      </c>
      <c r="K55" s="17"/>
    </row>
    <row r="56" spans="1:6" ht="32.25" customHeight="1">
      <c r="A56" s="136" t="s">
        <v>18</v>
      </c>
      <c r="B56" s="136"/>
      <c r="C56" s="136"/>
      <c r="D56" s="136"/>
      <c r="E56" s="136"/>
      <c r="F56" s="44">
        <f>F55/F46*F51</f>
        <v>0</v>
      </c>
    </row>
    <row r="57" spans="1:6" ht="32.25" customHeight="1">
      <c r="A57" s="136" t="s">
        <v>40</v>
      </c>
      <c r="B57" s="136"/>
      <c r="C57" s="136"/>
      <c r="D57" s="136"/>
      <c r="E57" s="136"/>
      <c r="F57" s="48">
        <f>F45/(F54+F50+E40+F53)</f>
        <v>1</v>
      </c>
    </row>
    <row r="58" spans="1:7" ht="17.25" customHeight="1">
      <c r="A58" s="144" t="s">
        <v>10</v>
      </c>
      <c r="B58" s="144"/>
      <c r="C58" s="144"/>
      <c r="D58" s="144"/>
      <c r="E58" s="144"/>
      <c r="F58" s="144"/>
      <c r="G58" s="144"/>
    </row>
    <row r="59" spans="1:6" ht="32.25" customHeight="1">
      <c r="A59" s="136" t="s">
        <v>23</v>
      </c>
      <c r="B59" s="145"/>
      <c r="C59" s="145"/>
      <c r="D59" s="145"/>
      <c r="E59" s="145"/>
      <c r="F59" s="65">
        <f>F48*F57</f>
        <v>0.051</v>
      </c>
    </row>
    <row r="60" spans="1:6" ht="32.25" customHeight="1">
      <c r="A60" s="136" t="s">
        <v>26</v>
      </c>
      <c r="B60" s="136"/>
      <c r="C60" s="136"/>
      <c r="D60" s="136"/>
      <c r="E60" s="136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46" t="s">
        <v>42</v>
      </c>
      <c r="F62" s="147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0">
        <f>C63/B63*F46+D63/B63*F47</f>
        <v>-7058.182518702841</v>
      </c>
      <c r="F63" s="150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1">
        <f>C64*F46</f>
        <v>5.561590995404272</v>
      </c>
      <c r="F64" s="152"/>
    </row>
    <row r="65" spans="1:6" ht="18.75">
      <c r="A65" s="141" t="s">
        <v>47</v>
      </c>
      <c r="B65" s="141"/>
      <c r="C65" s="141"/>
      <c r="D65" s="141"/>
      <c r="E65" s="153">
        <f>SUM(E63:F64)</f>
        <v>-7052.620927707437</v>
      </c>
      <c r="F65" s="154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2022-10-25T07:47:18Z</dcterms:modified>
  <cp:category/>
  <cp:version/>
  <cp:contentType/>
  <cp:contentStatus/>
</cp:coreProperties>
</file>